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cademic Research Services ARS\Administrative\"/>
    </mc:Choice>
  </mc:AlternateContent>
  <bookViews>
    <workbookView xWindow="0" yWindow="0" windowWidth="21576" windowHeight="102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5" i="1" l="1"/>
  <c r="C103" i="1"/>
  <c r="B102" i="1"/>
  <c r="B104" i="1" s="1"/>
  <c r="B106" i="1" l="1"/>
  <c r="B109" i="1" s="1"/>
  <c r="C109" i="1" s="1"/>
  <c r="B107" i="1"/>
  <c r="B90" i="1"/>
  <c r="B62" i="1"/>
  <c r="B64" i="1" s="1"/>
  <c r="B66" i="1" s="1"/>
  <c r="B49" i="1"/>
  <c r="B51" i="1" s="1"/>
  <c r="B53" i="1" s="1"/>
  <c r="B36" i="1"/>
  <c r="B38" i="1" s="1"/>
  <c r="B40" i="1" s="1"/>
  <c r="B23" i="1"/>
  <c r="B25" i="1" s="1"/>
  <c r="B27" i="1" s="1"/>
  <c r="B108" i="1" l="1"/>
  <c r="B110" i="1" s="1"/>
  <c r="B111" i="1"/>
  <c r="B91" i="1"/>
  <c r="B93" i="1" l="1"/>
  <c r="B95" i="1" s="1"/>
  <c r="C88" i="1"/>
  <c r="C74" i="1"/>
  <c r="C60" i="1"/>
  <c r="C47" i="1"/>
  <c r="C34" i="1"/>
  <c r="C21" i="1"/>
  <c r="C8" i="1"/>
  <c r="B87" i="1"/>
  <c r="B89" i="1" s="1"/>
  <c r="B92" i="1" s="1"/>
  <c r="B73" i="1"/>
  <c r="B75" i="1" s="1"/>
  <c r="B76" i="1" s="1"/>
  <c r="B59" i="1"/>
  <c r="B61" i="1" s="1"/>
  <c r="B46" i="1"/>
  <c r="B48" i="1" s="1"/>
  <c r="B33" i="1"/>
  <c r="B35" i="1" s="1"/>
  <c r="B20" i="1"/>
  <c r="B22" i="1" s="1"/>
  <c r="B7" i="1"/>
  <c r="B9" i="1" l="1"/>
  <c r="B13" i="1" s="1"/>
  <c r="B10" i="1"/>
  <c r="B12" i="1" s="1"/>
  <c r="B14" i="1" s="1"/>
  <c r="B26" i="1"/>
  <c r="B24" i="1"/>
  <c r="B39" i="1"/>
  <c r="B37" i="1"/>
  <c r="B52" i="1"/>
  <c r="B50" i="1"/>
  <c r="B65" i="1"/>
  <c r="B67" i="1" s="1"/>
  <c r="B63" i="1"/>
  <c r="B94" i="1"/>
  <c r="B77" i="1"/>
  <c r="B78" i="1"/>
  <c r="B11" i="1" l="1"/>
  <c r="B96" i="1"/>
  <c r="C94" i="1"/>
  <c r="C26" i="1"/>
  <c r="B28" i="1"/>
  <c r="B54" i="1"/>
  <c r="C52" i="1"/>
  <c r="B41" i="1"/>
  <c r="C39" i="1"/>
  <c r="B15" i="1"/>
  <c r="C13" i="1"/>
  <c r="C65" i="1"/>
  <c r="B79" i="1"/>
  <c r="B81" i="1" s="1"/>
  <c r="B80" i="1"/>
  <c r="C80" i="1" s="1"/>
  <c r="B82" i="1" l="1"/>
</calcChain>
</file>

<file path=xl/sharedStrings.xml><?xml version="1.0" encoding="utf-8"?>
<sst xmlns="http://schemas.openxmlformats.org/spreadsheetml/2006/main" count="142" uniqueCount="27">
  <si>
    <t>TPE/UC Effort Calculations</t>
  </si>
  <si>
    <t>UC Salary:</t>
  </si>
  <si>
    <t xml:space="preserve">UCP Salary: </t>
  </si>
  <si>
    <t>Total Comp:</t>
  </si>
  <si>
    <t>NIH CAP:</t>
  </si>
  <si>
    <t>Effort:</t>
  </si>
  <si>
    <t>TPE (Total comp*Effort)</t>
  </si>
  <si>
    <t>Amt Charged to Grant (NIH Cap * Effort)</t>
  </si>
  <si>
    <t>Amount Cost Shared (TPE-Amt Charged to Grant)</t>
  </si>
  <si>
    <t>UC Effort Charged to Grant (Amt Charged to Grant/UC Salary)</t>
  </si>
  <si>
    <t>Total UC Effort (TPE/UC Salary)</t>
  </si>
  <si>
    <t>Math check on amt charged to grant (UC salary * UC Effort charged to grant)</t>
  </si>
  <si>
    <t>Should equal Amt charged to grant</t>
  </si>
  <si>
    <t>Should equal Amount Cost shared</t>
  </si>
  <si>
    <t>New UC Salary after amt charged to grant is brought over (UC salary + Amt Charged to grant)</t>
  </si>
  <si>
    <t>Math check on amt charged to grant (New UC salary * UC Effort charged to grant)</t>
  </si>
  <si>
    <t>Math check on cost share ((UC salary * Total UC Effort)-amt charged to grant))</t>
  </si>
  <si>
    <t>Math check on cost share ((New UC salary * Total UC Effort)-amt charged to grant))</t>
  </si>
  <si>
    <t>TPE</t>
  </si>
  <si>
    <t>CM (use bold numbers for justification)</t>
  </si>
  <si>
    <t>UC-this is what the RR detailed budget should show</t>
  </si>
  <si>
    <t>Investigator Name</t>
  </si>
  <si>
    <t>Use when TPE is going to exceed UC salary + amt charged to grant &amp; you need to bring over enough to keep committed effort at 95%</t>
  </si>
  <si>
    <t xml:space="preserve">New UC Salary - minimum amount needed to keep committed effort at 95% </t>
  </si>
  <si>
    <t>Use when UC salary is over $50,000, i.e. there is money above the PPF minimum and no money needs to be brought over at proposal stage</t>
  </si>
  <si>
    <t>Use when UC salary is at $50,000 - i.e. when all we have on UC side is PPF funds, so money needs to be brought over</t>
  </si>
  <si>
    <t>Investigator Name  Rita Alloway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</si>
</sst>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0" fillId="0" borderId="0" xfId="0" applyNumberFormat="1"/>
    <xf numFmtId="9" fontId="0" fillId="0" borderId="0" xfId="1" applyFont="1"/>
    <xf numFmtId="165" fontId="0" fillId="0" borderId="0" xfId="1" applyNumberFormat="1" applyFont="1"/>
    <xf numFmtId="10" fontId="0" fillId="0" borderId="0" xfId="1" applyNumberFormat="1" applyFont="1"/>
    <xf numFmtId="164" fontId="2" fillId="0" borderId="0" xfId="0" applyNumberFormat="1" applyFont="1"/>
    <xf numFmtId="0" fontId="3" fillId="0" borderId="0" xfId="0" applyFont="1"/>
    <xf numFmtId="166" fontId="0" fillId="0" borderId="0" xfId="0" applyNumberFormat="1"/>
    <xf numFmtId="166" fontId="0" fillId="0" borderId="0" xfId="0" applyNumberFormat="1" applyFont="1"/>
    <xf numFmtId="0" fontId="0" fillId="0" borderId="0" xfId="0" applyFont="1"/>
    <xf numFmtId="2" fontId="2" fillId="0" borderId="0" xfId="0" applyNumberFormat="1" applyFont="1"/>
    <xf numFmtId="164" fontId="0" fillId="0" borderId="0" xfId="0" applyNumberFormat="1" applyProtection="1">
      <protection locked="0"/>
    </xf>
    <xf numFmtId="10" fontId="2" fillId="0" borderId="0" xfId="1" applyNumberFormat="1" applyFont="1" applyProtection="1">
      <protection locked="0"/>
    </xf>
    <xf numFmtId="164" fontId="0" fillId="0" borderId="0" xfId="1" applyNumberFormat="1" applyFont="1" applyProtection="1">
      <protection locked="0"/>
    </xf>
    <xf numFmtId="0" fontId="2" fillId="2" borderId="0" xfId="0" applyFont="1" applyFill="1"/>
    <xf numFmtId="164" fontId="2" fillId="2" borderId="0" xfId="0" applyNumberFormat="1" applyFont="1" applyFill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abSelected="1" workbookViewId="0">
      <selection activeCell="B75" sqref="B75"/>
    </sheetView>
  </sheetViews>
  <sheetFormatPr defaultRowHeight="14.4" x14ac:dyDescent="0.3"/>
  <cols>
    <col min="1" max="1" width="82.5546875" customWidth="1"/>
    <col min="2" max="2" width="11.109375" style="2" bestFit="1" customWidth="1"/>
    <col min="3" max="3" width="11.109375" bestFit="1" customWidth="1"/>
  </cols>
  <sheetData>
    <row r="1" spans="1:4" x14ac:dyDescent="0.3">
      <c r="A1" s="1" t="s">
        <v>0</v>
      </c>
    </row>
    <row r="2" spans="1:4" hidden="1" x14ac:dyDescent="0.3">
      <c r="B2" s="6" t="s">
        <v>4</v>
      </c>
      <c r="C2" s="6">
        <v>189600</v>
      </c>
    </row>
    <row r="3" spans="1:4" hidden="1" x14ac:dyDescent="0.3">
      <c r="A3" s="7" t="s">
        <v>24</v>
      </c>
      <c r="B3" s="6"/>
      <c r="C3" s="6"/>
    </row>
    <row r="4" spans="1:4" hidden="1" x14ac:dyDescent="0.3">
      <c r="A4" s="1" t="s">
        <v>26</v>
      </c>
      <c r="C4" s="1" t="s">
        <v>19</v>
      </c>
    </row>
    <row r="5" spans="1:4" hidden="1" x14ac:dyDescent="0.3">
      <c r="A5" t="s">
        <v>1</v>
      </c>
      <c r="B5" s="2">
        <v>50000</v>
      </c>
    </row>
    <row r="6" spans="1:4" hidden="1" x14ac:dyDescent="0.3">
      <c r="A6" t="s">
        <v>2</v>
      </c>
      <c r="B6" s="2">
        <v>93650.27</v>
      </c>
    </row>
    <row r="7" spans="1:4" hidden="1" x14ac:dyDescent="0.3">
      <c r="A7" t="s">
        <v>3</v>
      </c>
      <c r="B7" s="2">
        <f>B5+B6</f>
        <v>143650.27000000002</v>
      </c>
    </row>
    <row r="8" spans="1:4" hidden="1" x14ac:dyDescent="0.3">
      <c r="A8" t="s">
        <v>5</v>
      </c>
      <c r="B8" s="5">
        <v>0.02</v>
      </c>
      <c r="C8" s="1">
        <f>12*B8</f>
        <v>0.24</v>
      </c>
      <c r="D8" s="1" t="s">
        <v>18</v>
      </c>
    </row>
    <row r="9" spans="1:4" hidden="1" x14ac:dyDescent="0.3">
      <c r="A9" t="s">
        <v>6</v>
      </c>
      <c r="B9" s="12">
        <f>B7*B8</f>
        <v>2873.0054000000005</v>
      </c>
    </row>
    <row r="10" spans="1:4" hidden="1" x14ac:dyDescent="0.3">
      <c r="A10" t="s">
        <v>7</v>
      </c>
      <c r="B10" s="12">
        <f>B7*B8</f>
        <v>2873.0054000000005</v>
      </c>
    </row>
    <row r="11" spans="1:4" hidden="1" x14ac:dyDescent="0.3">
      <c r="A11" t="s">
        <v>8</v>
      </c>
      <c r="B11" s="12">
        <f>B9-B10</f>
        <v>0</v>
      </c>
    </row>
    <row r="12" spans="1:4" hidden="1" x14ac:dyDescent="0.3">
      <c r="A12" s="1" t="s">
        <v>9</v>
      </c>
      <c r="B12" s="13">
        <f>B10/B5</f>
        <v>5.746010800000001E-2</v>
      </c>
      <c r="C12" s="8"/>
    </row>
    <row r="13" spans="1:4" hidden="1" x14ac:dyDescent="0.3">
      <c r="A13" s="1" t="s">
        <v>10</v>
      </c>
      <c r="B13" s="13">
        <f>B9/B5</f>
        <v>5.746010800000001E-2</v>
      </c>
      <c r="C13" s="11">
        <f>12*B13</f>
        <v>0.68952129600000012</v>
      </c>
      <c r="D13" s="1" t="s">
        <v>20</v>
      </c>
    </row>
    <row r="14" spans="1:4" hidden="1" x14ac:dyDescent="0.3">
      <c r="A14" t="s">
        <v>11</v>
      </c>
      <c r="B14" s="14">
        <f>B5*B12</f>
        <v>2873.0054000000005</v>
      </c>
      <c r="C14" t="s">
        <v>12</v>
      </c>
    </row>
    <row r="15" spans="1:4" hidden="1" x14ac:dyDescent="0.3">
      <c r="A15" t="s">
        <v>16</v>
      </c>
      <c r="B15" s="12">
        <f>(B5*B13)-B10</f>
        <v>0</v>
      </c>
      <c r="C15" t="s">
        <v>13</v>
      </c>
    </row>
    <row r="16" spans="1:4" hidden="1" x14ac:dyDescent="0.3"/>
    <row r="17" spans="1:4" hidden="1" x14ac:dyDescent="0.3">
      <c r="A17" s="1" t="s">
        <v>21</v>
      </c>
      <c r="C17" s="1" t="s">
        <v>19</v>
      </c>
    </row>
    <row r="18" spans="1:4" hidden="1" x14ac:dyDescent="0.3">
      <c r="A18" t="s">
        <v>1</v>
      </c>
      <c r="B18" s="2">
        <v>105000</v>
      </c>
    </row>
    <row r="19" spans="1:4" hidden="1" x14ac:dyDescent="0.3">
      <c r="A19" t="s">
        <v>2</v>
      </c>
      <c r="B19" s="2">
        <v>189500</v>
      </c>
    </row>
    <row r="20" spans="1:4" hidden="1" x14ac:dyDescent="0.3">
      <c r="A20" t="s">
        <v>3</v>
      </c>
      <c r="B20" s="2">
        <f>B19+B18</f>
        <v>294500</v>
      </c>
    </row>
    <row r="21" spans="1:4" hidden="1" x14ac:dyDescent="0.3">
      <c r="A21" t="s">
        <v>5</v>
      </c>
      <c r="B21" s="3">
        <v>0.25</v>
      </c>
      <c r="C21" s="1">
        <f>12*B21</f>
        <v>3</v>
      </c>
      <c r="D21" s="1" t="s">
        <v>18</v>
      </c>
    </row>
    <row r="22" spans="1:4" hidden="1" x14ac:dyDescent="0.3">
      <c r="A22" t="s">
        <v>6</v>
      </c>
      <c r="B22" s="12">
        <f>B20*B21</f>
        <v>73625</v>
      </c>
    </row>
    <row r="23" spans="1:4" hidden="1" x14ac:dyDescent="0.3">
      <c r="A23" t="s">
        <v>7</v>
      </c>
      <c r="B23" s="12">
        <f>$C$2*B21</f>
        <v>47400</v>
      </c>
    </row>
    <row r="24" spans="1:4" hidden="1" x14ac:dyDescent="0.3">
      <c r="A24" t="s">
        <v>8</v>
      </c>
      <c r="B24" s="12">
        <f>B22-B23</f>
        <v>26225</v>
      </c>
    </row>
    <row r="25" spans="1:4" hidden="1" x14ac:dyDescent="0.3">
      <c r="A25" s="1" t="s">
        <v>9</v>
      </c>
      <c r="B25" s="13">
        <f>B23/B18</f>
        <v>0.4514285714285714</v>
      </c>
      <c r="C25" s="8"/>
    </row>
    <row r="26" spans="1:4" hidden="1" x14ac:dyDescent="0.3">
      <c r="A26" s="1" t="s">
        <v>10</v>
      </c>
      <c r="B26" s="13">
        <f>B22/B18</f>
        <v>0.70119047619047614</v>
      </c>
      <c r="C26" s="11">
        <f>12*B26</f>
        <v>8.4142857142857146</v>
      </c>
      <c r="D26" s="1" t="s">
        <v>20</v>
      </c>
    </row>
    <row r="27" spans="1:4" hidden="1" x14ac:dyDescent="0.3">
      <c r="A27" t="s">
        <v>11</v>
      </c>
      <c r="B27" s="14">
        <f>B18*B25</f>
        <v>47400</v>
      </c>
      <c r="C27" t="s">
        <v>12</v>
      </c>
    </row>
    <row r="28" spans="1:4" hidden="1" x14ac:dyDescent="0.3">
      <c r="A28" t="s">
        <v>16</v>
      </c>
      <c r="B28" s="12">
        <f>(B18*B26)-B23</f>
        <v>26225</v>
      </c>
      <c r="C28" t="s">
        <v>13</v>
      </c>
    </row>
    <row r="29" spans="1:4" hidden="1" x14ac:dyDescent="0.3"/>
    <row r="30" spans="1:4" hidden="1" x14ac:dyDescent="0.3">
      <c r="A30" s="1" t="s">
        <v>21</v>
      </c>
      <c r="C30" s="1" t="s">
        <v>19</v>
      </c>
    </row>
    <row r="31" spans="1:4" hidden="1" x14ac:dyDescent="0.3">
      <c r="A31" t="s">
        <v>1</v>
      </c>
      <c r="B31" s="2">
        <v>173566.07999999999</v>
      </c>
    </row>
    <row r="32" spans="1:4" hidden="1" x14ac:dyDescent="0.3">
      <c r="A32" t="s">
        <v>2</v>
      </c>
      <c r="B32" s="2">
        <v>247714</v>
      </c>
    </row>
    <row r="33" spans="1:4" hidden="1" x14ac:dyDescent="0.3">
      <c r="A33" t="s">
        <v>3</v>
      </c>
      <c r="B33" s="2">
        <f>B32+B31</f>
        <v>421280.07999999996</v>
      </c>
    </row>
    <row r="34" spans="1:4" hidden="1" x14ac:dyDescent="0.3">
      <c r="A34" t="s">
        <v>5</v>
      </c>
      <c r="B34" s="3">
        <v>0.05</v>
      </c>
      <c r="C34" s="1">
        <f>12*B34</f>
        <v>0.60000000000000009</v>
      </c>
      <c r="D34" s="1" t="s">
        <v>18</v>
      </c>
    </row>
    <row r="35" spans="1:4" hidden="1" x14ac:dyDescent="0.3">
      <c r="A35" t="s">
        <v>6</v>
      </c>
      <c r="B35" s="12">
        <f>B33*B34</f>
        <v>21064.004000000001</v>
      </c>
    </row>
    <row r="36" spans="1:4" hidden="1" x14ac:dyDescent="0.3">
      <c r="A36" t="s">
        <v>7</v>
      </c>
      <c r="B36" s="12">
        <f>$C$2*B34</f>
        <v>9480</v>
      </c>
    </row>
    <row r="37" spans="1:4" hidden="1" x14ac:dyDescent="0.3">
      <c r="A37" t="s">
        <v>8</v>
      </c>
      <c r="B37" s="12">
        <f>B35-B36</f>
        <v>11584.004000000001</v>
      </c>
    </row>
    <row r="38" spans="1:4" hidden="1" x14ac:dyDescent="0.3">
      <c r="A38" s="1" t="s">
        <v>9</v>
      </c>
      <c r="B38" s="13">
        <f>B36/B31</f>
        <v>5.461896702397151E-2</v>
      </c>
      <c r="C38" s="8"/>
    </row>
    <row r="39" spans="1:4" hidden="1" x14ac:dyDescent="0.3">
      <c r="A39" s="1" t="s">
        <v>10</v>
      </c>
      <c r="B39" s="13">
        <f>B35/B31</f>
        <v>0.12136014133637173</v>
      </c>
      <c r="C39" s="11">
        <f>12*B39</f>
        <v>1.4563216960364607</v>
      </c>
      <c r="D39" s="1" t="s">
        <v>20</v>
      </c>
    </row>
    <row r="40" spans="1:4" hidden="1" x14ac:dyDescent="0.3">
      <c r="A40" t="s">
        <v>11</v>
      </c>
      <c r="B40" s="14">
        <f>B31*B38</f>
        <v>9480</v>
      </c>
      <c r="C40" t="s">
        <v>12</v>
      </c>
    </row>
    <row r="41" spans="1:4" hidden="1" x14ac:dyDescent="0.3">
      <c r="A41" t="s">
        <v>16</v>
      </c>
      <c r="B41" s="12">
        <f>(B31*B39)-B36</f>
        <v>11584.004000000001</v>
      </c>
      <c r="C41" t="s">
        <v>13</v>
      </c>
    </row>
    <row r="42" spans="1:4" hidden="1" x14ac:dyDescent="0.3"/>
    <row r="43" spans="1:4" hidden="1" x14ac:dyDescent="0.3">
      <c r="A43" s="1" t="s">
        <v>21</v>
      </c>
      <c r="C43" s="1" t="s">
        <v>19</v>
      </c>
    </row>
    <row r="44" spans="1:4" hidden="1" x14ac:dyDescent="0.3">
      <c r="A44" t="s">
        <v>1</v>
      </c>
      <c r="B44" s="2">
        <v>73826.759999999995</v>
      </c>
    </row>
    <row r="45" spans="1:4" hidden="1" x14ac:dyDescent="0.3">
      <c r="A45" t="s">
        <v>2</v>
      </c>
      <c r="B45" s="2">
        <v>236034</v>
      </c>
    </row>
    <row r="46" spans="1:4" hidden="1" x14ac:dyDescent="0.3">
      <c r="A46" t="s">
        <v>3</v>
      </c>
      <c r="B46" s="2">
        <f>B45+B44</f>
        <v>309860.76</v>
      </c>
    </row>
    <row r="47" spans="1:4" hidden="1" x14ac:dyDescent="0.3">
      <c r="A47" t="s">
        <v>5</v>
      </c>
      <c r="B47" s="4">
        <v>7.4999999999999997E-2</v>
      </c>
      <c r="C47" s="1">
        <f>12*B47</f>
        <v>0.89999999999999991</v>
      </c>
      <c r="D47" s="1" t="s">
        <v>18</v>
      </c>
    </row>
    <row r="48" spans="1:4" hidden="1" x14ac:dyDescent="0.3">
      <c r="A48" t="s">
        <v>6</v>
      </c>
      <c r="B48" s="12">
        <f>B46*B47</f>
        <v>23239.557000000001</v>
      </c>
    </row>
    <row r="49" spans="1:4" hidden="1" x14ac:dyDescent="0.3">
      <c r="A49" t="s">
        <v>7</v>
      </c>
      <c r="B49" s="12">
        <f>$C$2*B47</f>
        <v>14220</v>
      </c>
    </row>
    <row r="50" spans="1:4" hidden="1" x14ac:dyDescent="0.3">
      <c r="A50" t="s">
        <v>8</v>
      </c>
      <c r="B50" s="12">
        <f>B48-B49</f>
        <v>9019.5570000000007</v>
      </c>
    </row>
    <row r="51" spans="1:4" hidden="1" x14ac:dyDescent="0.3">
      <c r="A51" s="1" t="s">
        <v>9</v>
      </c>
      <c r="B51" s="13">
        <f>B49/B44</f>
        <v>0.19261308501145114</v>
      </c>
      <c r="C51" s="8"/>
    </row>
    <row r="52" spans="1:4" hidden="1" x14ac:dyDescent="0.3">
      <c r="A52" s="1" t="s">
        <v>10</v>
      </c>
      <c r="B52" s="13">
        <f>B48/B44</f>
        <v>0.31478500478688221</v>
      </c>
      <c r="C52" s="11">
        <f>12*B52</f>
        <v>3.7774200574425865</v>
      </c>
      <c r="D52" s="1" t="s">
        <v>20</v>
      </c>
    </row>
    <row r="53" spans="1:4" hidden="1" x14ac:dyDescent="0.3">
      <c r="A53" t="s">
        <v>11</v>
      </c>
      <c r="B53" s="14">
        <f>B44*B51</f>
        <v>14220</v>
      </c>
      <c r="C53" t="s">
        <v>12</v>
      </c>
    </row>
    <row r="54" spans="1:4" hidden="1" x14ac:dyDescent="0.3">
      <c r="A54" t="s">
        <v>16</v>
      </c>
      <c r="B54" s="12">
        <f>(B44*B52)-B49</f>
        <v>9019.5570000000007</v>
      </c>
      <c r="C54" t="s">
        <v>13</v>
      </c>
    </row>
    <row r="55" spans="1:4" hidden="1" x14ac:dyDescent="0.3"/>
    <row r="56" spans="1:4" hidden="1" x14ac:dyDescent="0.3">
      <c r="A56" s="1" t="s">
        <v>21</v>
      </c>
      <c r="C56" s="1" t="s">
        <v>19</v>
      </c>
    </row>
    <row r="57" spans="1:4" hidden="1" x14ac:dyDescent="0.3">
      <c r="A57" t="s">
        <v>1</v>
      </c>
      <c r="B57" s="2">
        <v>108342.36</v>
      </c>
    </row>
    <row r="58" spans="1:4" hidden="1" x14ac:dyDescent="0.3">
      <c r="A58" t="s">
        <v>2</v>
      </c>
      <c r="B58" s="2">
        <v>245658</v>
      </c>
    </row>
    <row r="59" spans="1:4" hidden="1" x14ac:dyDescent="0.3">
      <c r="A59" t="s">
        <v>3</v>
      </c>
      <c r="B59" s="2">
        <f>B58+B57</f>
        <v>354000.36</v>
      </c>
    </row>
    <row r="60" spans="1:4" hidden="1" x14ac:dyDescent="0.3">
      <c r="A60" t="s">
        <v>5</v>
      </c>
      <c r="B60" s="4">
        <v>7.4999999999999997E-2</v>
      </c>
      <c r="C60" s="1">
        <f>12*B60</f>
        <v>0.89999999999999991</v>
      </c>
      <c r="D60" s="1" t="s">
        <v>18</v>
      </c>
    </row>
    <row r="61" spans="1:4" hidden="1" x14ac:dyDescent="0.3">
      <c r="A61" t="s">
        <v>6</v>
      </c>
      <c r="B61" s="12">
        <f>B59*B60</f>
        <v>26550.026999999998</v>
      </c>
    </row>
    <row r="62" spans="1:4" hidden="1" x14ac:dyDescent="0.3">
      <c r="A62" t="s">
        <v>7</v>
      </c>
      <c r="B62" s="12">
        <f>$C$2*B60</f>
        <v>14220</v>
      </c>
    </row>
    <row r="63" spans="1:4" hidden="1" x14ac:dyDescent="0.3">
      <c r="A63" t="s">
        <v>8</v>
      </c>
      <c r="B63" s="12">
        <f>B61-B62</f>
        <v>12330.026999999998</v>
      </c>
    </row>
    <row r="64" spans="1:4" hidden="1" x14ac:dyDescent="0.3">
      <c r="A64" s="1" t="s">
        <v>9</v>
      </c>
      <c r="B64" s="13">
        <f>B62/B57</f>
        <v>0.13125060225751037</v>
      </c>
      <c r="C64" s="8"/>
    </row>
    <row r="65" spans="1:4" hidden="1" x14ac:dyDescent="0.3">
      <c r="A65" s="1" t="s">
        <v>10</v>
      </c>
      <c r="B65" s="13">
        <f>B61/B57</f>
        <v>0.24505675342497615</v>
      </c>
      <c r="C65" s="11">
        <f>12*B65</f>
        <v>2.940681041099714</v>
      </c>
      <c r="D65" s="1" t="s">
        <v>20</v>
      </c>
    </row>
    <row r="66" spans="1:4" hidden="1" x14ac:dyDescent="0.3">
      <c r="A66" t="s">
        <v>11</v>
      </c>
      <c r="B66" s="14">
        <f>B57*B64</f>
        <v>14220.000000000002</v>
      </c>
      <c r="C66" t="s">
        <v>12</v>
      </c>
    </row>
    <row r="67" spans="1:4" hidden="1" x14ac:dyDescent="0.3">
      <c r="A67" t="s">
        <v>16</v>
      </c>
      <c r="B67" s="12">
        <f>(B57*B65)-B62</f>
        <v>12330.026999999998</v>
      </c>
      <c r="C67" t="s">
        <v>13</v>
      </c>
    </row>
    <row r="68" spans="1:4" hidden="1" x14ac:dyDescent="0.3"/>
    <row r="69" spans="1:4" x14ac:dyDescent="0.3">
      <c r="A69" s="7" t="s">
        <v>25</v>
      </c>
    </row>
    <row r="70" spans="1:4" x14ac:dyDescent="0.3">
      <c r="A70" s="1" t="s">
        <v>21</v>
      </c>
      <c r="C70" s="1" t="s">
        <v>19</v>
      </c>
    </row>
    <row r="71" spans="1:4" x14ac:dyDescent="0.3">
      <c r="A71" t="s">
        <v>1</v>
      </c>
      <c r="B71" s="2">
        <v>50000</v>
      </c>
    </row>
    <row r="72" spans="1:4" x14ac:dyDescent="0.3">
      <c r="A72" t="s">
        <v>2</v>
      </c>
      <c r="B72" s="2">
        <v>93650.27</v>
      </c>
    </row>
    <row r="73" spans="1:4" x14ac:dyDescent="0.3">
      <c r="A73" t="s">
        <v>3</v>
      </c>
      <c r="B73" s="2">
        <f>B72+B71</f>
        <v>143650.27000000002</v>
      </c>
    </row>
    <row r="74" spans="1:4" x14ac:dyDescent="0.3">
      <c r="A74" t="s">
        <v>5</v>
      </c>
      <c r="B74" s="4">
        <v>0.05</v>
      </c>
      <c r="C74" s="1">
        <f>12*B74</f>
        <v>0.60000000000000009</v>
      </c>
      <c r="D74" s="1" t="s">
        <v>18</v>
      </c>
    </row>
    <row r="75" spans="1:4" x14ac:dyDescent="0.3">
      <c r="A75" t="s">
        <v>6</v>
      </c>
      <c r="B75" s="12">
        <f>B73*B74</f>
        <v>7182.5135000000009</v>
      </c>
    </row>
    <row r="76" spans="1:4" x14ac:dyDescent="0.3">
      <c r="A76" t="s">
        <v>7</v>
      </c>
      <c r="B76" s="12">
        <f>B75</f>
        <v>7182.5135000000009</v>
      </c>
    </row>
    <row r="77" spans="1:4" s="1" customFormat="1" x14ac:dyDescent="0.3">
      <c r="A77" s="15" t="s">
        <v>14</v>
      </c>
      <c r="B77" s="16">
        <f>B71+B76</f>
        <v>57182.513500000001</v>
      </c>
      <c r="C77" s="15"/>
    </row>
    <row r="78" spans="1:4" x14ac:dyDescent="0.3">
      <c r="A78" t="s">
        <v>8</v>
      </c>
      <c r="B78" s="12">
        <f>B75-B76</f>
        <v>0</v>
      </c>
      <c r="C78" s="8"/>
    </row>
    <row r="79" spans="1:4" x14ac:dyDescent="0.3">
      <c r="A79" s="1" t="s">
        <v>9</v>
      </c>
      <c r="B79" s="13">
        <f>B76/B77</f>
        <v>0.12560681684620248</v>
      </c>
      <c r="C79" s="9"/>
      <c r="D79" s="10"/>
    </row>
    <row r="80" spans="1:4" x14ac:dyDescent="0.3">
      <c r="A80" s="1" t="s">
        <v>10</v>
      </c>
      <c r="B80" s="13">
        <f>B75/B77</f>
        <v>0.12560681684620248</v>
      </c>
      <c r="C80" s="11">
        <f>12*B80</f>
        <v>1.5072818021544299</v>
      </c>
      <c r="D80" s="1" t="s">
        <v>20</v>
      </c>
    </row>
    <row r="81" spans="1:4" x14ac:dyDescent="0.3">
      <c r="A81" t="s">
        <v>15</v>
      </c>
      <c r="B81" s="14">
        <f>B77*B79</f>
        <v>7182.5135000000009</v>
      </c>
      <c r="C81" t="s">
        <v>12</v>
      </c>
    </row>
    <row r="82" spans="1:4" x14ac:dyDescent="0.3">
      <c r="A82" t="s">
        <v>17</v>
      </c>
      <c r="B82" s="12">
        <f>(B77*B80)-B76</f>
        <v>0</v>
      </c>
      <c r="C82" t="s">
        <v>13</v>
      </c>
    </row>
    <row r="84" spans="1:4" hidden="1" x14ac:dyDescent="0.3">
      <c r="A84" s="1" t="s">
        <v>21</v>
      </c>
      <c r="C84" s="1" t="s">
        <v>19</v>
      </c>
    </row>
    <row r="85" spans="1:4" hidden="1" x14ac:dyDescent="0.3">
      <c r="A85" t="s">
        <v>1</v>
      </c>
      <c r="B85" s="2">
        <v>35000</v>
      </c>
    </row>
    <row r="86" spans="1:4" hidden="1" x14ac:dyDescent="0.3">
      <c r="A86" t="s">
        <v>2</v>
      </c>
      <c r="B86" s="2">
        <v>277000</v>
      </c>
    </row>
    <row r="87" spans="1:4" hidden="1" x14ac:dyDescent="0.3">
      <c r="A87" t="s">
        <v>3</v>
      </c>
      <c r="B87" s="2">
        <f>B86+B85</f>
        <v>312000</v>
      </c>
    </row>
    <row r="88" spans="1:4" hidden="1" x14ac:dyDescent="0.3">
      <c r="A88" t="s">
        <v>5</v>
      </c>
      <c r="B88" s="4">
        <v>7.4999999999999997E-2</v>
      </c>
      <c r="C88" s="1">
        <f>12*B88</f>
        <v>0.89999999999999991</v>
      </c>
      <c r="D88" s="1" t="s">
        <v>18</v>
      </c>
    </row>
    <row r="89" spans="1:4" hidden="1" x14ac:dyDescent="0.3">
      <c r="A89" t="s">
        <v>6</v>
      </c>
      <c r="B89" s="12">
        <f>B87*B88</f>
        <v>23400</v>
      </c>
    </row>
    <row r="90" spans="1:4" hidden="1" x14ac:dyDescent="0.3">
      <c r="A90" t="s">
        <v>7</v>
      </c>
      <c r="B90" s="12">
        <f>$C$2*B88</f>
        <v>14220</v>
      </c>
    </row>
    <row r="91" spans="1:4" hidden="1" x14ac:dyDescent="0.3">
      <c r="A91" t="s">
        <v>14</v>
      </c>
      <c r="B91" s="12">
        <f>B85+B90</f>
        <v>49220</v>
      </c>
    </row>
    <row r="92" spans="1:4" hidden="1" x14ac:dyDescent="0.3">
      <c r="A92" t="s">
        <v>8</v>
      </c>
      <c r="B92" s="12">
        <f>B89-B90</f>
        <v>9180</v>
      </c>
      <c r="C92" s="8"/>
    </row>
    <row r="93" spans="1:4" hidden="1" x14ac:dyDescent="0.3">
      <c r="A93" s="1" t="s">
        <v>9</v>
      </c>
      <c r="B93" s="13">
        <f>B90/B91</f>
        <v>0.28890694839496139</v>
      </c>
      <c r="C93" s="9"/>
      <c r="D93" s="10"/>
    </row>
    <row r="94" spans="1:4" hidden="1" x14ac:dyDescent="0.3">
      <c r="A94" s="1" t="s">
        <v>10</v>
      </c>
      <c r="B94" s="13">
        <f>B89/B91</f>
        <v>0.47541649735879726</v>
      </c>
      <c r="C94" s="11">
        <f>12*B94</f>
        <v>5.7049979683055669</v>
      </c>
      <c r="D94" s="1" t="s">
        <v>20</v>
      </c>
    </row>
    <row r="95" spans="1:4" hidden="1" x14ac:dyDescent="0.3">
      <c r="A95" t="s">
        <v>15</v>
      </c>
      <c r="B95" s="14">
        <f>B91*B93</f>
        <v>14220</v>
      </c>
      <c r="C95" t="s">
        <v>12</v>
      </c>
    </row>
    <row r="96" spans="1:4" hidden="1" x14ac:dyDescent="0.3">
      <c r="A96" t="s">
        <v>17</v>
      </c>
      <c r="B96" s="12">
        <f>(B91*B94)-B90</f>
        <v>9180</v>
      </c>
      <c r="C96" t="s">
        <v>13</v>
      </c>
    </row>
    <row r="97" spans="1:4" hidden="1" x14ac:dyDescent="0.3"/>
    <row r="98" spans="1:4" hidden="1" x14ac:dyDescent="0.3">
      <c r="A98" s="7" t="s">
        <v>22</v>
      </c>
    </row>
    <row r="99" spans="1:4" hidden="1" x14ac:dyDescent="0.3"/>
    <row r="100" spans="1:4" hidden="1" x14ac:dyDescent="0.3">
      <c r="A100" t="s">
        <v>1</v>
      </c>
      <c r="B100" s="2">
        <v>25472.17</v>
      </c>
    </row>
    <row r="101" spans="1:4" hidden="1" x14ac:dyDescent="0.3">
      <c r="A101" t="s">
        <v>2</v>
      </c>
      <c r="B101" s="2">
        <v>518478</v>
      </c>
    </row>
    <row r="102" spans="1:4" hidden="1" x14ac:dyDescent="0.3">
      <c r="A102" t="s">
        <v>3</v>
      </c>
      <c r="B102" s="2">
        <f>B101+B100</f>
        <v>543950.17000000004</v>
      </c>
    </row>
    <row r="103" spans="1:4" hidden="1" x14ac:dyDescent="0.3">
      <c r="A103" t="s">
        <v>5</v>
      </c>
      <c r="B103" s="4">
        <v>0.15</v>
      </c>
      <c r="C103" s="1">
        <f>12*B103</f>
        <v>1.7999999999999998</v>
      </c>
      <c r="D103" s="1" t="s">
        <v>18</v>
      </c>
    </row>
    <row r="104" spans="1:4" hidden="1" x14ac:dyDescent="0.3">
      <c r="A104" t="s">
        <v>6</v>
      </c>
      <c r="B104" s="12">
        <f>B102*B103</f>
        <v>81592.525500000003</v>
      </c>
    </row>
    <row r="105" spans="1:4" hidden="1" x14ac:dyDescent="0.3">
      <c r="A105" t="s">
        <v>7</v>
      </c>
      <c r="B105" s="12">
        <f>$C$2*B103</f>
        <v>28440</v>
      </c>
    </row>
    <row r="106" spans="1:4" hidden="1" x14ac:dyDescent="0.3">
      <c r="A106" t="s">
        <v>23</v>
      </c>
      <c r="B106" s="12">
        <f>B104*100/95</f>
        <v>85886.868947368435</v>
      </c>
    </row>
    <row r="107" spans="1:4" hidden="1" x14ac:dyDescent="0.3">
      <c r="A107" t="s">
        <v>8</v>
      </c>
      <c r="B107" s="12">
        <f>B104-B105</f>
        <v>53152.525500000003</v>
      </c>
      <c r="C107" s="8"/>
    </row>
    <row r="108" spans="1:4" hidden="1" x14ac:dyDescent="0.3">
      <c r="A108" s="1" t="s">
        <v>9</v>
      </c>
      <c r="B108" s="13">
        <f>B105/B106</f>
        <v>0.33113327274077325</v>
      </c>
      <c r="C108" s="9"/>
      <c r="D108" s="10"/>
    </row>
    <row r="109" spans="1:4" hidden="1" x14ac:dyDescent="0.3">
      <c r="A109" s="1" t="s">
        <v>10</v>
      </c>
      <c r="B109" s="13">
        <f>B104/B106</f>
        <v>0.94999999999999984</v>
      </c>
      <c r="C109" s="11">
        <f>12*B109</f>
        <v>11.399999999999999</v>
      </c>
      <c r="D109" s="1" t="s">
        <v>20</v>
      </c>
    </row>
    <row r="110" spans="1:4" hidden="1" x14ac:dyDescent="0.3">
      <c r="A110" t="s">
        <v>15</v>
      </c>
      <c r="B110" s="14">
        <f>B106*B108</f>
        <v>28440</v>
      </c>
      <c r="C110" t="s">
        <v>12</v>
      </c>
    </row>
    <row r="111" spans="1:4" hidden="1" x14ac:dyDescent="0.3">
      <c r="A111" t="s">
        <v>17</v>
      </c>
      <c r="B111" s="12">
        <f>(B106*B109)-B105</f>
        <v>53152.525500000003</v>
      </c>
      <c r="C111" t="s">
        <v>13</v>
      </c>
    </row>
    <row r="112" spans="1:4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Cincinnati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Bordenave, Joanna (solozajm)</dc:creator>
  <cp:lastModifiedBy>Wess, Yolanda (wessyy)</cp:lastModifiedBy>
  <dcterms:created xsi:type="dcterms:W3CDTF">2017-10-26T15:31:44Z</dcterms:created>
  <dcterms:modified xsi:type="dcterms:W3CDTF">2018-10-10T14:17:31Z</dcterms:modified>
</cp:coreProperties>
</file>